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Galaxy v2 (September 2023)" sheetId="1" state="visible" r:id="rId2"/>
    <sheet name="Adjustment Function" sheetId="2" state="visible" r:id="rId3"/>
  </sheets>
  <definedNames>
    <definedName function="false" hidden="false" name="Adjustment_Table" vbProcedure="false">'Adjustment Function'!$A$4:$E$7</definedName>
    <definedName function="false" hidden="false" name="Match_Length" vbProcedure="false">'Galaxy v2 (September 2023)'!$B$11</definedName>
    <definedName function="false" hidden="false" name="P1_Rating" vbProcedure="false">'Galaxy v2 (September 2023)'!$B$9</definedName>
    <definedName function="false" hidden="false" name="P2_Rating" vbProcedure="false">'Galaxy v2 (September 2023)'!$B$10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<sst xmlns="http://schemas.openxmlformats.org/spreadsheetml/2006/main" count="94" uniqueCount="93">
  <si>
    <t xml:space="preserve">Backgammon Galaxy Version 2 (September 5, 2023) Ratings Calculator</t>
  </si>
  <si>
    <t xml:space="preserve">Effective: September 5, 2023</t>
  </si>
  <si>
    <t xml:space="preserve">Version 2 NEW (Effective September 5, 2023)</t>
  </si>
  <si>
    <r>
      <rPr>
        <sz val="11"/>
        <color rgb="FF000000"/>
        <rFont val="Arial"/>
        <family val="0"/>
        <charset val="1"/>
      </rPr>
      <t xml:space="preserve">Inputs in </t>
    </r>
    <r>
      <rPr>
        <sz val="11"/>
        <color rgb="FF0000FF"/>
        <rFont val="Cambria"/>
        <family val="0"/>
        <charset val="1"/>
      </rPr>
      <t xml:space="preserve">blue</t>
    </r>
  </si>
  <si>
    <r>
      <rPr>
        <sz val="11"/>
        <color rgb="FF000000"/>
        <rFont val="Arial"/>
        <family val="0"/>
        <charset val="1"/>
      </rPr>
      <t xml:space="preserve">Enter the </t>
    </r>
    <r>
      <rPr>
        <b val="true"/>
        <u val="single"/>
        <sz val="11"/>
        <color rgb="FF000000"/>
        <rFont val="Arial"/>
        <family val="0"/>
        <charset val="1"/>
      </rPr>
      <t xml:space="preserve">beginning-of-match</t>
    </r>
    <r>
      <rPr>
        <sz val="11"/>
        <color rgb="FF000000"/>
        <rFont val="Arial"/>
        <family val="0"/>
        <charset val="1"/>
      </rPr>
      <t xml:space="preserve"> ratings.</t>
    </r>
  </si>
  <si>
    <t xml:space="preserve">Player 1 Rating (before match):</t>
  </si>
  <si>
    <t xml:space="preserve">Player 2 Rating (before match):</t>
  </si>
  <si>
    <t xml:space="preserve">Match Length:</t>
  </si>
  <si>
    <t xml:space="preserve">Player 1 Base “Expected”:</t>
  </si>
  <si>
    <t xml:space="preserve">Adjustment:</t>
  </si>
  <si>
    <t xml:space="preserve">Player 1 Corrected Expected:</t>
  </si>
  <si>
    <t xml:space="preserve">K:</t>
  </si>
  <si>
    <t xml:space="preserve">Player 1 Rating Change Scenarios</t>
  </si>
  <si>
    <t xml:space="preserve">Win both match and PR:</t>
  </si>
  <si>
    <t xml:space="preserve">Win match, lose PR:</t>
  </si>
  <si>
    <t xml:space="preserve">Lose match, win PR:</t>
  </si>
  <si>
    <t xml:space="preserve">Lose both match and PR:</t>
  </si>
  <si>
    <t xml:space="preserve">Author: Chris Yep</t>
  </si>
  <si>
    <t xml:space="preserve">chris@columbusbg.org</t>
  </si>
  <si>
    <t xml:space="preserve">Notes</t>
  </si>
  <si>
    <t xml:space="preserve">1. On September 5, 2023 Version 2 began using a new ratings formula. This calculator is an attempt to replicate the formula. Although this calculator isn’t 100% accurate, no errors larger than 0.01 were observed during testing.</t>
  </si>
  <si>
    <r>
      <rPr>
        <sz val="10"/>
        <rFont val="Arial"/>
        <family val="2"/>
        <charset val="1"/>
      </rPr>
      <t xml:space="preserve">2. </t>
    </r>
    <r>
      <rPr>
        <b val="true"/>
        <u val="single"/>
        <sz val="10"/>
        <color rgb="FFC9211E"/>
        <rFont val="Arial"/>
        <family val="2"/>
        <charset val="1"/>
      </rPr>
      <t xml:space="preserve">Instructions:</t>
    </r>
    <r>
      <rPr>
        <sz val="10"/>
        <rFont val="Arial"/>
        <family val="2"/>
        <charset val="1"/>
      </rPr>
      <t xml:space="preserve"> Enter inputs in cells B9, B10, and B11 on this tab. For testing purposes, </t>
    </r>
    <r>
      <rPr>
        <b val="true"/>
        <sz val="10"/>
        <color rgb="FFC9211E"/>
        <rFont val="Arial"/>
        <family val="2"/>
        <charset val="1"/>
      </rPr>
      <t xml:space="preserve">note that the Backgammon Galaxy end-of-match screen shows the end-of-match ratings.</t>
    </r>
    <r>
      <rPr>
        <sz val="10"/>
        <rFont val="Arial"/>
        <family val="2"/>
        <charset val="1"/>
      </rPr>
      <t xml:space="preserve"> If you use this screen, you will have to back into (hand calculate) the beginning-of-match ratings.</t>
    </r>
  </si>
  <si>
    <t xml:space="preserve">For more information about how the Adjustment Function (used in cell B14) is calculated, see the “Galaxy v2 Adjustment Function” tab. The “Galaxy v2 Adjustment Function” tab is purely for illustrative purposes; it’s not necessary to edit the “Galaxy v2 Adjustment Function” tab to use the calculator.</t>
  </si>
  <si>
    <t xml:space="preserve">Note that the coefficients for the Adjustment Function are stored in ‘Galaxy v2 Adjustment Function’!B4:E7.</t>
  </si>
  <si>
    <t xml:space="preserve">3. Rating changes (B21, B22, B24, B25) are from the perspective of Player 1. Rating changes are zero-sum, so Player 2’s rating changes are always the opposite of Player 1’s rating changes. For example, if Player 1 gains 10 rating points, then Player 2 loses 10 rating points.</t>
  </si>
  <si>
    <r>
      <rPr>
        <sz val="10"/>
        <rFont val="Arial"/>
        <family val="2"/>
        <charset val="1"/>
      </rPr>
      <t xml:space="preserve">4. </t>
    </r>
    <r>
      <rPr>
        <b val="true"/>
        <u val="single"/>
        <sz val="10"/>
        <color rgb="FFC9211E"/>
        <rFont val="Arial"/>
        <family val="2"/>
        <charset val="1"/>
      </rPr>
      <t xml:space="preserve">Description of rating formula:</t>
    </r>
  </si>
  <si>
    <t xml:space="preserve">(a) Let Rating1 = Player 1's rating, Rating2 = Player 2's rating</t>
  </si>
  <si>
    <t xml:space="preserve">Let Player1_Base_Expected = 1 / (1 + 10^((Rating2 – Rating1)/2000))</t>
  </si>
  <si>
    <t xml:space="preserve">(b) Let X = absolute value of rating difference:</t>
  </si>
  <si>
    <t xml:space="preserve">X = Abs(Rating1 – Rating2)</t>
  </si>
  <si>
    <t xml:space="preserve">(c) Cap X at M (M varies based on the match length). This variable appears to slightly improve the model’s accuracy.</t>
  </si>
  <si>
    <t xml:space="preserve">X’ = Min(X, M)</t>
  </si>
  <si>
    <t xml:space="preserve">(d) Calculate an Adjustment.</t>
  </si>
  <si>
    <t xml:space="preserve">Adjustment = AX’^2 + BX’ + C.</t>
  </si>
  <si>
    <t xml:space="preserve">A, B, C , and M vary based on the match length. See the Adjustment Function tab for their current values.</t>
  </si>
  <si>
    <t xml:space="preserve">Minimum Adjustment</t>
  </si>
  <si>
    <t xml:space="preserve">Maximum Adjustment</t>
  </si>
  <si>
    <t xml:space="preserve">1-point match Adjustment Function:</t>
  </si>
  <si>
    <t xml:space="preserve">3-point match Adjustment Function:</t>
  </si>
  <si>
    <t xml:space="preserve">5-point match Adjustment Function:</t>
  </si>
  <si>
    <t xml:space="preserve">7-point match Adjustment Function:</t>
  </si>
  <si>
    <t xml:space="preserve">Note 1: The 3-point, 5-point, and 7-point Adjustment Functions are almost identical to a parallel shift of the 1-point Adjustment Function. If the data supports it in the future, I may simplify the model to force these curves to just be parallel shifts of the 1-point Adjustment Function.</t>
  </si>
  <si>
    <t xml:space="preserve">For now though, I allow them to be their own curves.</t>
  </si>
  <si>
    <t xml:space="preserve">Note 2: C_1 is almost zero in the model. If future data supports it, I may set it to zero in the future. For now, it's a small value (0.001%).</t>
  </si>
  <si>
    <t xml:space="preserve">(e) Correct the “Expected” value:</t>
  </si>
  <si>
    <t xml:space="preserve">If Player 1 is the higher rated player, Player1_Corrected_Expected = Player1_Base_Expected + Adjustment.</t>
  </si>
  <si>
    <t xml:space="preserve">If Player 1 is the lower rated player, Player1_Corrected_Expected = Player1_Base_Expected - Adjustment.</t>
  </si>
  <si>
    <t xml:space="preserve">Special cases:  It's unknown what happens when X = 0, but this calculator represents my best guess. For extremely large X (X in the thousands), Player1_Corrected_Expected is set to a minimum of 0 and a maximum of 100%. Note, however, that because Galaxy now has an automatic match-pairing algorithm (players can't choose their own opponents), extremely large X will never (or almost never) occur in practice.</t>
  </si>
  <si>
    <t xml:space="preserve">In practice, extremely large X values are impossible because Galaxy automatically matches players with reasonably close ratings.</t>
  </si>
  <si>
    <t xml:space="preserve">(f) Calculate K:</t>
  </si>
  <si>
    <t xml:space="preserve">K = Min(16, Max(5, 32 - 0.012 * Average(Rating 1, Rating 2)))</t>
  </si>
  <si>
    <t xml:space="preserve">(g) If Player 1 wins both match and PR, then Rating change = (1 – Player 1’s Corrected_Expected) * K * N^0.6 where N = Match Length (N = 1,3,5,7)</t>
  </si>
  <si>
    <t xml:space="preserve">If Player 1 wins the match but loses the PR, then his Rating change = 0.5 * (1 – Player 1’s Corrected Expected) * K * N^0.6 where N = Match Length (N = 1,3,5,7)</t>
  </si>
  <si>
    <t xml:space="preserve">The other 2 scenarios (Player 2 wins both match and PR, Player 2 wins match but loses PR) are calculated similarly.</t>
  </si>
  <si>
    <r>
      <rPr>
        <sz val="10"/>
        <rFont val="Arial"/>
        <family val="2"/>
        <charset val="1"/>
      </rPr>
      <t xml:space="preserve">5. </t>
    </r>
    <r>
      <rPr>
        <b val="true"/>
        <u val="single"/>
        <sz val="10"/>
        <color rgb="FFC9211E"/>
        <rFont val="Arial"/>
        <family val="2"/>
        <charset val="1"/>
      </rPr>
      <t xml:space="preserve">Accuracy:</t>
    </r>
    <r>
      <rPr>
        <sz val="10"/>
        <rFont val="Arial"/>
        <family val="2"/>
        <charset val="1"/>
      </rPr>
      <t xml:space="preserve"> The coefficients were optimized based on a representative sample of matches (273 matches) collected between September 5, 2023 and September 23, 2023. The 273-match sample consists of 88 1-point matches, 94 3-point matches, 40 5-point matches, and 51 7-point matches.</t>
    </r>
  </si>
  <si>
    <t xml:space="preserve">The sample contains samples of small rating differences (18 matches with rating differences of 4-20 rating points), medium rating differences, and large rating differences (28 matches with rating differences of 400-700 rating points).</t>
  </si>
  <si>
    <t xml:space="preserve">In all 273 matches, the actual rating change is within 0.01 points of the predicted rating change:</t>
  </si>
  <si>
    <t xml:space="preserve">1-point matches (88 matches)</t>
  </si>
  <si>
    <t xml:space="preserve">Exact match: 87 occurrences</t>
  </si>
  <si>
    <t xml:space="preserve">0.01 error: 1 occurrence</t>
  </si>
  <si>
    <t xml:space="preserve">3-point matches (94 matches)</t>
  </si>
  <si>
    <t xml:space="preserve">Exact match: 88 occurrences</t>
  </si>
  <si>
    <t xml:space="preserve">0.01 error: 6 occurrences</t>
  </si>
  <si>
    <t xml:space="preserve">5-point matches (40 matches)</t>
  </si>
  <si>
    <t xml:space="preserve">Exact match: 40 occurrences</t>
  </si>
  <si>
    <t xml:space="preserve">7-point matches (51 matches)</t>
  </si>
  <si>
    <t xml:space="preserve">Exact match: 47 occurrences</t>
  </si>
  <si>
    <t xml:space="preserve">0.01 error: 4 occurrences</t>
  </si>
  <si>
    <t xml:space="preserve">Overall summary (273 matches)</t>
  </si>
  <si>
    <t xml:space="preserve">Exact match: 262 occurrences</t>
  </si>
  <si>
    <t xml:space="preserve">0.01 error: 11 occurrences</t>
  </si>
  <si>
    <t xml:space="preserve">While it’s possible that new data won’t match as nicely as the old data, based on my observations (collecting the data in several batches and adjusting the coefficients after each batch), I feel that it’s likely that the calculator will output the exact rating change</t>
  </si>
  <si>
    <t xml:space="preserve">more than 90% of the time (and possibly 95%+ of the time) and that all (or almost all) of the errors will be 0.01 rating point errors. If the calculator is ever wrong by more than 0.01 rating points, I’d like to know about it.</t>
  </si>
  <si>
    <t xml:space="preserve">Last Update: September 27, 2023</t>
  </si>
  <si>
    <t xml:space="preserve">Adjustment Function</t>
  </si>
  <si>
    <t xml:space="preserve">Match Length</t>
  </si>
  <si>
    <t xml:space="preserve">A</t>
  </si>
  <si>
    <t xml:space="preserve">B</t>
  </si>
  <si>
    <t xml:space="preserve">C</t>
  </si>
  <si>
    <t xml:space="preserve">M</t>
  </si>
  <si>
    <t xml:space="preserve">1. X = Abs(Rating 1 – Rating 2)</t>
  </si>
  <si>
    <t xml:space="preserve">2. A, B, C, and M depend on the match length. See the table above.</t>
  </si>
  <si>
    <t xml:space="preserve">3. X is capped at M. See the formula below.</t>
  </si>
  <si>
    <t xml:space="preserve">4. F(X) = A(Min(M, X))^2 + B(Min(M,X)) + C</t>
  </si>
  <si>
    <t xml:space="preserve">The following table is shown for illustrative purposes</t>
  </si>
  <si>
    <t xml:space="preserve">Player 1 Rating:</t>
  </si>
  <si>
    <t xml:space="preserve">Player 2 Rating:</t>
  </si>
  <si>
    <t xml:space="preserve">X:</t>
  </si>
  <si>
    <t xml:space="preserve">A:</t>
  </si>
  <si>
    <t xml:space="preserve">B:</t>
  </si>
  <si>
    <t xml:space="preserve">C:</t>
  </si>
  <si>
    <t xml:space="preserve">M:</t>
  </si>
  <si>
    <t xml:space="preserve">F(X):</t>
  </si>
</sst>
</file>

<file path=xl/styles.xml><?xml version="1.0" encoding="utf-8"?>
<styleSheet xmlns="http://schemas.openxmlformats.org/spreadsheetml/2006/main">
  <numFmts count="12">
    <numFmt numFmtId="164" formatCode="General"/>
    <numFmt numFmtId="165" formatCode="0.00"/>
    <numFmt numFmtId="166" formatCode="0.00%"/>
    <numFmt numFmtId="167" formatCode="#,##0.00"/>
    <numFmt numFmtId="168" formatCode="#,##0.0000"/>
    <numFmt numFmtId="169" formatCode="0.0000%"/>
    <numFmt numFmtId="170" formatCode="0.00000000000000E+00"/>
    <numFmt numFmtId="171" formatCode="#,##0.000000"/>
    <numFmt numFmtId="172" formatCode="#,##0.000000000000"/>
    <numFmt numFmtId="173" formatCode="General"/>
    <numFmt numFmtId="174" formatCode="#,##0.0000000000000000"/>
    <numFmt numFmtId="175" formatCode="0.000000"/>
  </numFmts>
  <fonts count="15">
    <font>
      <sz val="10"/>
      <name val="Arial"/>
      <family val="2"/>
      <charset val="1"/>
    </font>
    <font>
      <sz val="10"/>
      <name val="Arial"/>
      <family val="0"/>
    </font>
    <font>
      <sz val="10"/>
      <name val="Arial"/>
      <family val="0"/>
    </font>
    <font>
      <sz val="10"/>
      <name val="Arial"/>
      <family val="0"/>
    </font>
    <font>
      <b val="true"/>
      <sz val="11"/>
      <color rgb="FF000000"/>
      <name val="Arial"/>
      <family val="0"/>
      <charset val="1"/>
    </font>
    <font>
      <sz val="11"/>
      <color rgb="FF000000"/>
      <name val="Arial"/>
      <family val="0"/>
      <charset val="1"/>
    </font>
    <font>
      <sz val="11"/>
      <color rgb="FF0000FF"/>
      <name val="Cambria"/>
      <family val="0"/>
      <charset val="1"/>
    </font>
    <font>
      <b val="true"/>
      <u val="single"/>
      <sz val="11"/>
      <color rgb="FF000000"/>
      <name val="Arial"/>
      <family val="0"/>
      <charset val="1"/>
    </font>
    <font>
      <sz val="11"/>
      <color rgb="FF0000FF"/>
      <name val="Arial"/>
      <family val="0"/>
      <charset val="1"/>
    </font>
    <font>
      <b val="true"/>
      <sz val="10"/>
      <name val="Arial"/>
      <family val="2"/>
      <charset val="1"/>
    </font>
    <font>
      <sz val="10"/>
      <color rgb="FF0000FF"/>
      <name val="Arial"/>
      <family val="2"/>
      <charset val="1"/>
    </font>
    <font>
      <b val="true"/>
      <u val="single"/>
      <sz val="10"/>
      <name val="Arial"/>
      <family val="2"/>
      <charset val="1"/>
    </font>
    <font>
      <b val="true"/>
      <u val="single"/>
      <sz val="10"/>
      <color rgb="FFC9211E"/>
      <name val="Arial"/>
      <family val="2"/>
      <charset val="1"/>
    </font>
    <font>
      <b val="true"/>
      <sz val="10"/>
      <color rgb="FFC9211E"/>
      <name val="Arial"/>
      <family val="2"/>
      <charset val="1"/>
    </font>
    <font>
      <u val="single"/>
      <sz val="10"/>
      <name val="Arial"/>
      <family val="2"/>
      <charset val="1"/>
    </font>
  </fonts>
  <fills count="2">
    <fill>
      <patternFill patternType="none"/>
    </fill>
    <fill>
      <patternFill patternType="gray125"/>
    </fill>
  </fills>
  <borders count="9">
    <border diagonalUp="false" diagonalDown="false">
      <left/>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5" fontId="8" fillId="0" borderId="2" xfId="0" applyFont="true" applyBorder="true" applyAlignment="true" applyProtection="true">
      <alignment horizontal="general" vertical="bottom" textRotation="0" wrapText="false" indent="0" shrinkToFit="false"/>
      <protection locked="true" hidden="false"/>
    </xf>
    <xf numFmtId="165" fontId="8" fillId="0" borderId="4" xfId="0"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true">
      <alignment horizontal="general" vertical="bottom" textRotation="0" wrapText="false" indent="0" shrinkToFit="false"/>
      <protection locked="true" hidden="false"/>
    </xf>
    <xf numFmtId="164" fontId="8" fillId="0" borderId="6" xfId="0" applyFont="true" applyBorder="true" applyAlignment="true" applyProtection="true">
      <alignment horizontal="general" vertical="bottom" textRotation="0" wrapText="false" indent="0" shrinkToFit="false"/>
      <protection locked="true" hidden="false"/>
    </xf>
    <xf numFmtId="166" fontId="5" fillId="0" borderId="4" xfId="0" applyFont="true" applyBorder="true" applyAlignment="true" applyProtection="true">
      <alignment horizontal="general" vertical="bottom" textRotation="0" wrapText="false" indent="0" shrinkToFit="false"/>
      <protection locked="true" hidden="false"/>
    </xf>
    <xf numFmtId="166" fontId="4" fillId="0" borderId="4" xfId="0" applyFont="true" applyBorder="true" applyAlignment="true" applyProtection="true">
      <alignment horizontal="general" vertical="bottom" textRotation="0" wrapText="false" indent="0" shrinkToFit="false"/>
      <protection locked="true" hidden="false"/>
    </xf>
    <xf numFmtId="165" fontId="5" fillId="0" borderId="4" xfId="0" applyFont="true" applyBorder="true" applyAlignment="true" applyProtection="true">
      <alignment horizontal="general" vertical="bottom" textRotation="0" wrapText="false" indent="0" shrinkToFit="false"/>
      <protection locked="true" hidden="false"/>
    </xf>
    <xf numFmtId="164" fontId="5" fillId="0" borderId="4" xfId="0" applyFont="true" applyBorder="true" applyAlignment="true" applyProtection="true">
      <alignment horizontal="general" vertical="bottom" textRotation="0" wrapText="false" indent="0" shrinkToFit="false"/>
      <protection locked="true" hidden="false"/>
    </xf>
    <xf numFmtId="167" fontId="5" fillId="0" borderId="4" xfId="0" applyFont="true" applyBorder="true" applyAlignment="true" applyProtection="true">
      <alignment horizontal="general" vertical="bottom" textRotation="0" wrapText="false" indent="0" shrinkToFit="false"/>
      <protection locked="true" hidden="false"/>
    </xf>
    <xf numFmtId="168" fontId="5" fillId="0" borderId="4" xfId="0" applyFont="true" applyBorder="true" applyAlignment="true" applyProtection="true">
      <alignment horizontal="general" vertical="bottom" textRotation="0" wrapText="false" indent="0" shrinkToFit="false"/>
      <protection locked="true" hidden="false"/>
    </xf>
    <xf numFmtId="167" fontId="5" fillId="0" borderId="6"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70" fontId="0" fillId="0" borderId="1" xfId="0" applyFont="false" applyBorder="true" applyAlignment="true" applyProtection="true">
      <alignment horizontal="center" vertical="bottom" textRotation="0" wrapText="false" indent="0" shrinkToFit="false"/>
      <protection locked="true" hidden="false"/>
    </xf>
    <xf numFmtId="170" fontId="0" fillId="0" borderId="7" xfId="0" applyFont="false" applyBorder="true" applyAlignment="true" applyProtection="true">
      <alignment horizontal="center" vertical="bottom" textRotation="0" wrapText="false" indent="0" shrinkToFit="false"/>
      <protection locked="true" hidden="false"/>
    </xf>
    <xf numFmtId="171" fontId="0" fillId="0" borderId="7" xfId="0" applyFont="false" applyBorder="true" applyAlignment="true" applyProtection="true">
      <alignment horizontal="center" vertical="bottom" textRotation="0" wrapText="false" indent="0" shrinkToFit="false"/>
      <protection locked="true" hidden="false"/>
    </xf>
    <xf numFmtId="172" fontId="0" fillId="0" borderId="2" xfId="0" applyFont="false" applyBorder="true" applyAlignment="true" applyProtection="true">
      <alignment horizontal="center" vertical="bottom" textRotation="0" wrapText="false" indent="0" shrinkToFit="false"/>
      <protection locked="true" hidden="false"/>
    </xf>
    <xf numFmtId="170" fontId="0" fillId="0" borderId="3" xfId="0" applyFont="fals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true" applyProtection="true">
      <alignment horizontal="center" vertical="bottom" textRotation="0" wrapText="false" indent="0" shrinkToFit="false"/>
      <protection locked="true" hidden="false"/>
    </xf>
    <xf numFmtId="171" fontId="0" fillId="0" borderId="0" xfId="0" applyFont="false" applyBorder="false" applyAlignment="true" applyProtection="true">
      <alignment horizontal="center" vertical="bottom" textRotation="0" wrapText="false" indent="0" shrinkToFit="false"/>
      <protection locked="true" hidden="false"/>
    </xf>
    <xf numFmtId="172" fontId="0" fillId="0" borderId="4" xfId="0" applyFont="false" applyBorder="true" applyAlignment="true" applyProtection="true">
      <alignment horizontal="center" vertical="bottom" textRotation="0" wrapText="false" indent="0" shrinkToFit="false"/>
      <protection locked="true" hidden="false"/>
    </xf>
    <xf numFmtId="170" fontId="0" fillId="0" borderId="5" xfId="0" applyFont="false" applyBorder="true" applyAlignment="true" applyProtection="true">
      <alignment horizontal="center" vertical="bottom" textRotation="0" wrapText="false" indent="0" shrinkToFit="false"/>
      <protection locked="true" hidden="false"/>
    </xf>
    <xf numFmtId="170" fontId="0" fillId="0" borderId="8" xfId="0" applyFont="false" applyBorder="true" applyAlignment="true" applyProtection="true">
      <alignment horizontal="center" vertical="bottom" textRotation="0" wrapText="false" indent="0" shrinkToFit="false"/>
      <protection locked="true" hidden="false"/>
    </xf>
    <xf numFmtId="171" fontId="0" fillId="0" borderId="8" xfId="0" applyFont="false" applyBorder="true" applyAlignment="true" applyProtection="true">
      <alignment horizontal="center" vertical="bottom" textRotation="0" wrapText="false" indent="0" shrinkToFit="false"/>
      <protection locked="true" hidden="false"/>
    </xf>
    <xf numFmtId="172" fontId="0" fillId="0" borderId="6" xfId="0" applyFont="fals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73" fontId="8" fillId="0" borderId="4" xfId="0" applyFont="true" applyBorder="true" applyAlignment="true" applyProtection="true">
      <alignment horizontal="general" vertical="bottom" textRotation="0" wrapText="false" indent="0" shrinkToFit="false"/>
      <protection locked="true" hidden="false"/>
    </xf>
    <xf numFmtId="174" fontId="0" fillId="0" borderId="4" xfId="0" applyFont="false" applyBorder="true" applyAlignment="true" applyProtection="true">
      <alignment horizontal="general" vertical="bottom" textRotation="0" wrapText="false" indent="0" shrinkToFit="false"/>
      <protection locked="true" hidden="false"/>
    </xf>
    <xf numFmtId="169" fontId="0" fillId="0" borderId="4" xfId="0" applyFont="false" applyBorder="true" applyAlignment="true" applyProtection="true">
      <alignment horizontal="general" vertical="bottom" textRotation="0" wrapText="false" indent="0" shrinkToFit="false"/>
      <protection locked="true" hidden="false"/>
    </xf>
    <xf numFmtId="175" fontId="0" fillId="0" borderId="4" xfId="0" applyFont="false" applyBorder="true" applyAlignment="true" applyProtection="true">
      <alignment horizontal="general" vertical="bottom" textRotation="0" wrapText="false" indent="0" shrinkToFit="false"/>
      <protection locked="true" hidden="false"/>
    </xf>
    <xf numFmtId="164" fontId="0" fillId="0" borderId="5" xfId="0" applyFont="true" applyBorder="true" applyAlignment="true" applyProtection="true">
      <alignment horizontal="general" vertical="bottom" textRotation="0" wrapText="false" indent="0" shrinkToFit="false"/>
      <protection locked="true" hidden="false"/>
    </xf>
    <xf numFmtId="169" fontId="0" fillId="0" borderId="6" xfId="0" applyFont="fals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chris@columbusbg.org"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1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8" zeroHeight="false" outlineLevelRow="0" outlineLevelCol="0"/>
  <cols>
    <col collapsed="false" customWidth="true" hidden="false" outlineLevel="0" max="1" min="1" style="1" width="31.54"/>
    <col collapsed="false" customWidth="true" hidden="false" outlineLevel="0" max="2" min="2" style="1" width="21.28"/>
    <col collapsed="false" customWidth="true" hidden="false" outlineLevel="0" max="3" min="3" style="1" width="19.19"/>
    <col collapsed="false" customWidth="true" hidden="false" outlineLevel="0" max="4" min="4" style="1" width="32.96"/>
    <col collapsed="false" customWidth="true" hidden="false" outlineLevel="0" max="5" min="5" style="1" width="24.2"/>
    <col collapsed="false" customWidth="true" hidden="false" outlineLevel="0" max="1025" min="6" style="1" width="11.52"/>
  </cols>
  <sheetData>
    <row r="1" customFormat="false" ht="13.8" hidden="false" customHeight="false" outlineLevel="0" collapsed="false">
      <c r="A1" s="2" t="s">
        <v>0</v>
      </c>
      <c r="G1" s="2"/>
    </row>
    <row r="2" customFormat="false" ht="13.8" hidden="false" customHeight="false" outlineLevel="0" collapsed="false">
      <c r="A2" s="2" t="s">
        <v>1</v>
      </c>
      <c r="G2" s="2"/>
    </row>
    <row r="3" customFormat="false" ht="13.8" hidden="false" customHeight="false" outlineLevel="0" collapsed="false">
      <c r="A3" s="2"/>
      <c r="G3" s="2"/>
    </row>
    <row r="4" customFormat="false" ht="13.8" hidden="false" customHeight="false" outlineLevel="0" collapsed="false">
      <c r="A4" s="3" t="s">
        <v>2</v>
      </c>
      <c r="B4" s="4"/>
      <c r="D4" s="5"/>
      <c r="G4" s="2"/>
    </row>
    <row r="5" customFormat="false" ht="13.8" hidden="false" customHeight="false" outlineLevel="0" collapsed="false">
      <c r="A5" s="6"/>
      <c r="B5" s="7"/>
      <c r="G5" s="2"/>
    </row>
    <row r="6" customFormat="false" ht="14.15" hidden="false" customHeight="false" outlineLevel="0" collapsed="false">
      <c r="A6" s="8" t="s">
        <v>3</v>
      </c>
      <c r="B6" s="7"/>
      <c r="G6" s="9"/>
    </row>
    <row r="7" customFormat="false" ht="14.15" hidden="false" customHeight="false" outlineLevel="0" collapsed="false">
      <c r="A7" s="8" t="s">
        <v>4</v>
      </c>
      <c r="B7" s="7"/>
    </row>
    <row r="8" customFormat="false" ht="12.8" hidden="false" customHeight="false" outlineLevel="0" collapsed="false">
      <c r="A8" s="10"/>
      <c r="B8" s="7"/>
    </row>
    <row r="9" customFormat="false" ht="13.8" hidden="false" customHeight="false" outlineLevel="0" collapsed="false">
      <c r="A9" s="11" t="s">
        <v>5</v>
      </c>
      <c r="B9" s="12" t="n">
        <v>1700</v>
      </c>
    </row>
    <row r="10" customFormat="false" ht="13.8" hidden="false" customHeight="false" outlineLevel="0" collapsed="false">
      <c r="A10" s="8" t="s">
        <v>6</v>
      </c>
      <c r="B10" s="13" t="n">
        <v>1700</v>
      </c>
    </row>
    <row r="11" customFormat="false" ht="13.8" hidden="false" customHeight="false" outlineLevel="0" collapsed="false">
      <c r="A11" s="14" t="s">
        <v>7</v>
      </c>
      <c r="B11" s="15" t="n">
        <v>7</v>
      </c>
    </row>
    <row r="12" customFormat="false" ht="12.8" hidden="false" customHeight="false" outlineLevel="0" collapsed="false">
      <c r="A12" s="10"/>
      <c r="B12" s="7"/>
    </row>
    <row r="13" customFormat="false" ht="13.8" hidden="false" customHeight="false" outlineLevel="0" collapsed="false">
      <c r="A13" s="8" t="s">
        <v>8</v>
      </c>
      <c r="B13" s="16" t="n">
        <f aca="false">1/(1+10^((B10-B9)/2000))</f>
        <v>0.5</v>
      </c>
    </row>
    <row r="14" customFormat="false" ht="13.8" hidden="false" customHeight="false" outlineLevel="0" collapsed="false">
      <c r="A14" s="8" t="s">
        <v>9</v>
      </c>
      <c r="B14" s="16" t="n">
        <f aca="false">VLOOKUP(Match_Length, Adjustment_Table, 2, 0) * MIN(ABS(P1_Rating-P2_Rating),VLOOKUP(Match_Length, Adjustment_Table, 5))^2 + VLOOKUP(Match_Length, Adjustment_Table, 3, 0) * MIN(ABS(P1_Rating-P2_Rating),VLOOKUP(Match_Length, Adjustment_Table, 5)) + VLOOKUP(Match_Length, Adjustment_Table, 4, 0)</f>
        <v>0.059942</v>
      </c>
    </row>
    <row r="15" customFormat="false" ht="13.8" hidden="false" customHeight="false" outlineLevel="0" collapsed="false">
      <c r="A15" s="8" t="s">
        <v>10</v>
      </c>
      <c r="B15" s="17" t="n">
        <f aca="false">MIN(1,MAX(0,B13+IF(P1_Rating&gt;P2_Rating,1,-1)*B14))</f>
        <v>0.440058</v>
      </c>
    </row>
    <row r="16" customFormat="false" ht="13.8" hidden="false" customHeight="false" outlineLevel="0" collapsed="false">
      <c r="A16" s="8"/>
      <c r="B16" s="16"/>
    </row>
    <row r="17" customFormat="false" ht="13.8" hidden="false" customHeight="false" outlineLevel="0" collapsed="false">
      <c r="A17" s="8" t="s">
        <v>11</v>
      </c>
      <c r="B17" s="18" t="n">
        <f aca="false">MIN(16,MAX(5,32-0.012*AVERAGE(B9,B10)))</f>
        <v>11.6</v>
      </c>
    </row>
    <row r="18" customFormat="false" ht="13.8" hidden="false" customHeight="false" outlineLevel="0" collapsed="false">
      <c r="A18" s="10"/>
      <c r="B18" s="18"/>
    </row>
    <row r="19" customFormat="false" ht="13.8" hidden="false" customHeight="false" outlineLevel="0" collapsed="false">
      <c r="A19" s="6" t="s">
        <v>12</v>
      </c>
      <c r="B19" s="19"/>
    </row>
    <row r="20" customFormat="false" ht="13.8" hidden="false" customHeight="false" outlineLevel="0" collapsed="false">
      <c r="A20" s="8"/>
      <c r="B20" s="18"/>
    </row>
    <row r="21" customFormat="false" ht="13.8" hidden="false" customHeight="false" outlineLevel="0" collapsed="false">
      <c r="A21" s="8" t="s">
        <v>13</v>
      </c>
      <c r="B21" s="20" t="n">
        <f aca="false">B11^0.6*B17*(1-B15)</f>
        <v>20.8766041960677</v>
      </c>
    </row>
    <row r="22" customFormat="false" ht="13.8" hidden="false" customHeight="false" outlineLevel="0" collapsed="false">
      <c r="A22" s="8" t="s">
        <v>14</v>
      </c>
      <c r="B22" s="20" t="n">
        <f aca="false">0.5*B21</f>
        <v>10.4383020980338</v>
      </c>
    </row>
    <row r="23" customFormat="false" ht="13.8" hidden="false" customHeight="false" outlineLevel="0" collapsed="false">
      <c r="A23" s="6"/>
      <c r="B23" s="21"/>
    </row>
    <row r="24" customFormat="false" ht="13.8" hidden="false" customHeight="false" outlineLevel="0" collapsed="false">
      <c r="A24" s="8" t="s">
        <v>15</v>
      </c>
      <c r="B24" s="20" t="n">
        <f aca="false">0.5*B25</f>
        <v>-8.20345383031917</v>
      </c>
    </row>
    <row r="25" customFormat="false" ht="13.8" hidden="false" customHeight="false" outlineLevel="0" collapsed="false">
      <c r="A25" s="14" t="s">
        <v>16</v>
      </c>
      <c r="B25" s="22" t="n">
        <f aca="false">-(B11^0.6*B17*B15)</f>
        <v>-16.4069076606383</v>
      </c>
    </row>
    <row r="27" customFormat="false" ht="12.8" hidden="false" customHeight="false" outlineLevel="0" collapsed="false">
      <c r="A27" s="23" t="s">
        <v>17</v>
      </c>
    </row>
    <row r="28" customFormat="false" ht="12.8" hidden="false" customHeight="false" outlineLevel="0" collapsed="false">
      <c r="A28" s="24" t="s">
        <v>18</v>
      </c>
    </row>
    <row r="31" customFormat="false" ht="12.8" hidden="false" customHeight="false" outlineLevel="0" collapsed="false">
      <c r="A31" s="25" t="s">
        <v>19</v>
      </c>
    </row>
    <row r="32" customFormat="false" ht="12.8" hidden="false" customHeight="false" outlineLevel="0" collapsed="false">
      <c r="A32" s="25"/>
    </row>
    <row r="33" customFormat="false" ht="12.8" hidden="false" customHeight="false" outlineLevel="0" collapsed="false">
      <c r="A33" s="26" t="s">
        <v>20</v>
      </c>
    </row>
    <row r="34" customFormat="false" ht="12.8" hidden="false" customHeight="false" outlineLevel="0" collapsed="false">
      <c r="A34" s="25"/>
    </row>
    <row r="35" customFormat="false" ht="12.8" hidden="false" customHeight="false" outlineLevel="0" collapsed="false">
      <c r="A35" s="27" t="s">
        <v>21</v>
      </c>
    </row>
    <row r="36" customFormat="false" ht="12.8" hidden="false" customHeight="false" outlineLevel="0" collapsed="false">
      <c r="A36" s="27" t="s">
        <v>22</v>
      </c>
    </row>
    <row r="37" customFormat="false" ht="12.8" hidden="false" customHeight="false" outlineLevel="0" collapsed="false">
      <c r="A37" s="27" t="s">
        <v>23</v>
      </c>
    </row>
    <row r="38" customFormat="false" ht="12.8" hidden="false" customHeight="false" outlineLevel="0" collapsed="false">
      <c r="A38" s="27"/>
    </row>
    <row r="39" customFormat="false" ht="12.8" hidden="false" customHeight="false" outlineLevel="0" collapsed="false">
      <c r="A39" s="27" t="s">
        <v>24</v>
      </c>
    </row>
    <row r="40" customFormat="false" ht="12.8" hidden="false" customHeight="false" outlineLevel="0" collapsed="false">
      <c r="A40" s="27"/>
    </row>
    <row r="41" customFormat="false" ht="12.8" hidden="false" customHeight="false" outlineLevel="0" collapsed="false">
      <c r="A41" s="1" t="s">
        <v>25</v>
      </c>
    </row>
    <row r="43" customFormat="false" ht="12.8" hidden="false" customHeight="false" outlineLevel="0" collapsed="false">
      <c r="A43" s="1" t="s">
        <v>26</v>
      </c>
    </row>
    <row r="44" customFormat="false" ht="12.8" hidden="false" customHeight="false" outlineLevel="0" collapsed="false">
      <c r="A44" s="1" t="s">
        <v>27</v>
      </c>
    </row>
    <row r="46" customFormat="false" ht="12.8" hidden="false" customHeight="false" outlineLevel="0" collapsed="false">
      <c r="A46" s="1" t="s">
        <v>28</v>
      </c>
    </row>
    <row r="47" customFormat="false" ht="12.8" hidden="false" customHeight="false" outlineLevel="0" collapsed="false">
      <c r="A47" s="28" t="s">
        <v>29</v>
      </c>
    </row>
    <row r="48" customFormat="false" ht="12.8" hidden="false" customHeight="false" outlineLevel="0" collapsed="false">
      <c r="A48" s="28"/>
    </row>
    <row r="49" customFormat="false" ht="12.8" hidden="false" customHeight="false" outlineLevel="0" collapsed="false">
      <c r="A49" s="28" t="s">
        <v>30</v>
      </c>
    </row>
    <row r="50" customFormat="false" ht="12.8" hidden="false" customHeight="false" outlineLevel="0" collapsed="false">
      <c r="A50" s="28" t="s">
        <v>31</v>
      </c>
    </row>
    <row r="51" customFormat="false" ht="12.8" hidden="false" customHeight="false" outlineLevel="0" collapsed="false">
      <c r="A51" s="28"/>
    </row>
    <row r="52" customFormat="false" ht="12.8" hidden="false" customHeight="false" outlineLevel="0" collapsed="false">
      <c r="A52" s="1" t="s">
        <v>32</v>
      </c>
    </row>
    <row r="53" customFormat="false" ht="12.8" hidden="false" customHeight="false" outlineLevel="0" collapsed="false">
      <c r="A53" s="28" t="s">
        <v>33</v>
      </c>
    </row>
    <row r="54" customFormat="false" ht="12.8" hidden="false" customHeight="false" outlineLevel="0" collapsed="false">
      <c r="A54" s="28"/>
    </row>
    <row r="55" customFormat="false" ht="12.8" hidden="false" customHeight="false" outlineLevel="0" collapsed="false">
      <c r="A55" s="28" t="s">
        <v>34</v>
      </c>
    </row>
    <row r="56" customFormat="false" ht="12.8" hidden="false" customHeight="false" outlineLevel="0" collapsed="false">
      <c r="A56" s="28"/>
    </row>
    <row r="57" customFormat="false" ht="12.8" hidden="false" customHeight="false" outlineLevel="0" collapsed="false">
      <c r="B57" s="1" t="s">
        <v>35</v>
      </c>
      <c r="C57" s="1" t="s">
        <v>36</v>
      </c>
    </row>
    <row r="58" customFormat="false" ht="12.8" hidden="false" customHeight="false" outlineLevel="0" collapsed="false">
      <c r="A58" s="1" t="s">
        <v>37</v>
      </c>
      <c r="B58" s="29" t="n">
        <v>1E-005</v>
      </c>
      <c r="C58" s="29" t="n">
        <v>0.001892</v>
      </c>
    </row>
    <row r="59" customFormat="false" ht="12.8" hidden="false" customHeight="false" outlineLevel="0" collapsed="false">
      <c r="A59" s="1" t="s">
        <v>38</v>
      </c>
      <c r="B59" s="29" t="n">
        <v>0.023387</v>
      </c>
      <c r="C59" s="29" t="n">
        <v>0.0253131595138529</v>
      </c>
    </row>
    <row r="60" customFormat="false" ht="12.8" hidden="false" customHeight="false" outlineLevel="0" collapsed="false">
      <c r="A60" s="1" t="s">
        <v>39</v>
      </c>
      <c r="B60" s="29" t="n">
        <v>0.043201</v>
      </c>
      <c r="C60" s="29" t="n">
        <v>0.0450135619854585</v>
      </c>
    </row>
    <row r="61" customFormat="false" ht="12.8" hidden="false" customHeight="false" outlineLevel="0" collapsed="false">
      <c r="A61" s="1" t="s">
        <v>40</v>
      </c>
      <c r="B61" s="29" t="n">
        <v>0.059942</v>
      </c>
      <c r="C61" s="29" t="n">
        <v>0.061743</v>
      </c>
    </row>
    <row r="62" customFormat="false" ht="12.8" hidden="false" customHeight="false" outlineLevel="0" collapsed="false">
      <c r="B62" s="29"/>
      <c r="C62" s="29"/>
    </row>
    <row r="63" customFormat="false" ht="12.8" hidden="false" customHeight="false" outlineLevel="0" collapsed="false">
      <c r="A63" s="1" t="s">
        <v>41</v>
      </c>
      <c r="B63" s="29"/>
      <c r="C63" s="29"/>
    </row>
    <row r="64" customFormat="false" ht="12.8" hidden="false" customHeight="false" outlineLevel="0" collapsed="false">
      <c r="A64" s="1" t="s">
        <v>42</v>
      </c>
    </row>
    <row r="66" customFormat="false" ht="12.8" hidden="false" customHeight="false" outlineLevel="0" collapsed="false">
      <c r="A66" s="1" t="s">
        <v>43</v>
      </c>
    </row>
    <row r="68" customFormat="false" ht="12.8" hidden="false" customHeight="false" outlineLevel="0" collapsed="false">
      <c r="A68" s="1" t="s">
        <v>44</v>
      </c>
    </row>
    <row r="70" customFormat="false" ht="12.8" hidden="false" customHeight="false" outlineLevel="0" collapsed="false">
      <c r="A70" s="1" t="s">
        <v>45</v>
      </c>
    </row>
    <row r="71" customFormat="false" ht="12.8" hidden="false" customHeight="false" outlineLevel="0" collapsed="false">
      <c r="A71" s="1" t="s">
        <v>46</v>
      </c>
    </row>
    <row r="73" customFormat="false" ht="12.8" hidden="false" customHeight="false" outlineLevel="0" collapsed="false">
      <c r="A73" s="1" t="s">
        <v>47</v>
      </c>
    </row>
    <row r="74" customFormat="false" ht="12.8" hidden="false" customHeight="false" outlineLevel="0" collapsed="false">
      <c r="A74" s="1" t="s">
        <v>48</v>
      </c>
    </row>
    <row r="76" customFormat="false" ht="12.8" hidden="false" customHeight="false" outlineLevel="0" collapsed="false">
      <c r="A76" s="1" t="s">
        <v>49</v>
      </c>
    </row>
    <row r="77" customFormat="false" ht="12.8" hidden="false" customHeight="false" outlineLevel="0" collapsed="false">
      <c r="A77" s="1" t="s">
        <v>50</v>
      </c>
    </row>
    <row r="79" customFormat="false" ht="12.8" hidden="false" customHeight="false" outlineLevel="0" collapsed="false">
      <c r="A79" s="1" t="s">
        <v>51</v>
      </c>
    </row>
    <row r="80" customFormat="false" ht="12.8" hidden="false" customHeight="false" outlineLevel="0" collapsed="false">
      <c r="A80" s="1" t="s">
        <v>52</v>
      </c>
    </row>
    <row r="81" customFormat="false" ht="12.8" hidden="false" customHeight="false" outlineLevel="0" collapsed="false">
      <c r="A81" s="1" t="s">
        <v>53</v>
      </c>
    </row>
    <row r="83" customFormat="false" ht="12.8" hidden="false" customHeight="false" outlineLevel="0" collapsed="false">
      <c r="A83" s="27" t="s">
        <v>54</v>
      </c>
    </row>
    <row r="84" customFormat="false" ht="12.8" hidden="false" customHeight="false" outlineLevel="0" collapsed="false">
      <c r="A84" s="27" t="s">
        <v>55</v>
      </c>
    </row>
    <row r="85" customFormat="false" ht="12.8" hidden="false" customHeight="false" outlineLevel="0" collapsed="false">
      <c r="A85" s="27"/>
    </row>
    <row r="86" customFormat="false" ht="12.8" hidden="false" customHeight="false" outlineLevel="0" collapsed="false">
      <c r="A86" s="28" t="s">
        <v>56</v>
      </c>
    </row>
    <row r="88" customFormat="false" ht="12.8" hidden="false" customHeight="false" outlineLevel="0" collapsed="false">
      <c r="A88" s="30" t="s">
        <v>57</v>
      </c>
    </row>
    <row r="89" customFormat="false" ht="12.8" hidden="false" customHeight="false" outlineLevel="0" collapsed="false">
      <c r="A89" s="1" t="s">
        <v>58</v>
      </c>
    </row>
    <row r="90" customFormat="false" ht="12.8" hidden="false" customHeight="false" outlineLevel="0" collapsed="false">
      <c r="A90" s="1" t="s">
        <v>59</v>
      </c>
    </row>
    <row r="92" customFormat="false" ht="12.8" hidden="false" customHeight="false" outlineLevel="0" collapsed="false">
      <c r="A92" s="30" t="s">
        <v>60</v>
      </c>
    </row>
    <row r="93" customFormat="false" ht="12.8" hidden="false" customHeight="false" outlineLevel="0" collapsed="false">
      <c r="A93" s="1" t="s">
        <v>61</v>
      </c>
    </row>
    <row r="94" customFormat="false" ht="12.8" hidden="false" customHeight="false" outlineLevel="0" collapsed="false">
      <c r="A94" s="1" t="s">
        <v>62</v>
      </c>
    </row>
    <row r="96" customFormat="false" ht="12.8" hidden="false" customHeight="false" outlineLevel="0" collapsed="false">
      <c r="A96" s="30" t="s">
        <v>63</v>
      </c>
    </row>
    <row r="97" customFormat="false" ht="12.8" hidden="false" customHeight="false" outlineLevel="0" collapsed="false">
      <c r="A97" s="1" t="s">
        <v>64</v>
      </c>
    </row>
    <row r="99" customFormat="false" ht="12.8" hidden="false" customHeight="false" outlineLevel="0" collapsed="false">
      <c r="A99" s="30" t="s">
        <v>65</v>
      </c>
    </row>
    <row r="100" customFormat="false" ht="12.8" hidden="false" customHeight="false" outlineLevel="0" collapsed="false">
      <c r="A100" s="1" t="s">
        <v>66</v>
      </c>
    </row>
    <row r="101" customFormat="false" ht="12.8" hidden="false" customHeight="false" outlineLevel="0" collapsed="false">
      <c r="A101" s="1" t="s">
        <v>67</v>
      </c>
    </row>
    <row r="103" customFormat="false" ht="12.8" hidden="false" customHeight="false" outlineLevel="0" collapsed="false">
      <c r="A103" s="25" t="s">
        <v>68</v>
      </c>
    </row>
    <row r="104" customFormat="false" ht="12.8" hidden="false" customHeight="false" outlineLevel="0" collapsed="false">
      <c r="A104" s="23" t="s">
        <v>69</v>
      </c>
    </row>
    <row r="105" customFormat="false" ht="12.8" hidden="false" customHeight="false" outlineLevel="0" collapsed="false">
      <c r="A105" s="23" t="s">
        <v>70</v>
      </c>
    </row>
    <row r="107" customFormat="false" ht="12.8" hidden="false" customHeight="false" outlineLevel="0" collapsed="false">
      <c r="A107" s="23" t="s">
        <v>71</v>
      </c>
    </row>
    <row r="108" customFormat="false" ht="12.8" hidden="false" customHeight="false" outlineLevel="0" collapsed="false">
      <c r="A108" s="23" t="s">
        <v>72</v>
      </c>
    </row>
    <row r="110" customFormat="false" ht="12.8" hidden="false" customHeight="false" outlineLevel="0" collapsed="false">
      <c r="A110" s="1" t="s">
        <v>73</v>
      </c>
    </row>
  </sheetData>
  <hyperlinks>
    <hyperlink ref="A28" r:id="rId1" display="chris@columbusbg.org"/>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 width="22.39"/>
    <col collapsed="false" customWidth="true" hidden="false" outlineLevel="0" max="2" min="2" style="1" width="25.04"/>
    <col collapsed="false" customWidth="true" hidden="false" outlineLevel="0" max="3" min="3" style="1" width="26.56"/>
    <col collapsed="false" customWidth="true" hidden="false" outlineLevel="0" max="4" min="4" style="1" width="33.79"/>
    <col collapsed="false" customWidth="true" hidden="false" outlineLevel="0" max="5" min="5" style="1" width="27.53"/>
  </cols>
  <sheetData>
    <row r="1" customFormat="false" ht="12.8" hidden="false" customHeight="false" outlineLevel="0" collapsed="false">
      <c r="A1" s="1" t="s">
        <v>74</v>
      </c>
    </row>
    <row r="3" customFormat="false" ht="12.8" hidden="false" customHeight="false" outlineLevel="0" collapsed="false">
      <c r="A3" s="31" t="s">
        <v>75</v>
      </c>
      <c r="B3" s="31" t="s">
        <v>76</v>
      </c>
      <c r="C3" s="31" t="s">
        <v>77</v>
      </c>
      <c r="D3" s="31" t="s">
        <v>78</v>
      </c>
      <c r="E3" s="31" t="s">
        <v>79</v>
      </c>
    </row>
    <row r="4" customFormat="false" ht="12.8" hidden="false" customHeight="false" outlineLevel="0" collapsed="false">
      <c r="A4" s="31" t="n">
        <v>1</v>
      </c>
      <c r="B4" s="32" t="n">
        <v>-3.09204664796912E-008</v>
      </c>
      <c r="C4" s="33" t="n">
        <v>1.52567778924357E-005</v>
      </c>
      <c r="D4" s="34" t="n">
        <v>1E-005</v>
      </c>
      <c r="E4" s="35" t="n">
        <v>412.439461117255</v>
      </c>
    </row>
    <row r="5" customFormat="false" ht="12.8" hidden="false" customHeight="false" outlineLevel="0" collapsed="false">
      <c r="A5" s="31" t="n">
        <v>3</v>
      </c>
      <c r="B5" s="36" t="n">
        <v>-2.88912831118553E-008</v>
      </c>
      <c r="C5" s="37" t="n">
        <v>1.49196809393925E-005</v>
      </c>
      <c r="D5" s="38" t="n">
        <v>0.023387</v>
      </c>
      <c r="E5" s="39" t="n">
        <v>445.130838512774</v>
      </c>
    </row>
    <row r="6" customFormat="false" ht="12.8" hidden="false" customHeight="false" outlineLevel="0" collapsed="false">
      <c r="A6" s="31" t="n">
        <v>5</v>
      </c>
      <c r="B6" s="36" t="n">
        <v>-2.89427102450464E-008</v>
      </c>
      <c r="C6" s="37" t="n">
        <v>1.44859181754297E-005</v>
      </c>
      <c r="D6" s="38" t="n">
        <v>0.043201</v>
      </c>
      <c r="E6" s="39" t="n">
        <v>437.50467403208</v>
      </c>
    </row>
    <row r="7" customFormat="false" ht="12.8" hidden="false" customHeight="false" outlineLevel="0" collapsed="false">
      <c r="A7" s="31" t="n">
        <v>7</v>
      </c>
      <c r="B7" s="40" t="n">
        <v>-2.90124210763588E-008</v>
      </c>
      <c r="C7" s="41" t="n">
        <v>1.44570218729201E-005</v>
      </c>
      <c r="D7" s="42" t="n">
        <v>0.059942</v>
      </c>
      <c r="E7" s="43" t="n">
        <v>409.530243243139</v>
      </c>
    </row>
    <row r="9" customFormat="false" ht="12.8" hidden="false" customHeight="false" outlineLevel="0" collapsed="false">
      <c r="A9" s="1" t="s">
        <v>80</v>
      </c>
    </row>
    <row r="11" customFormat="false" ht="12.8" hidden="false" customHeight="false" outlineLevel="0" collapsed="false">
      <c r="A11" s="1" t="s">
        <v>81</v>
      </c>
    </row>
    <row r="13" customFormat="false" ht="12.8" hidden="false" customHeight="false" outlineLevel="0" collapsed="false">
      <c r="A13" s="1" t="s">
        <v>82</v>
      </c>
    </row>
    <row r="15" customFormat="false" ht="12.8" hidden="false" customHeight="false" outlineLevel="0" collapsed="false">
      <c r="A15" s="1" t="s">
        <v>83</v>
      </c>
    </row>
    <row r="17" customFormat="false" ht="12.8" hidden="false" customHeight="false" outlineLevel="0" collapsed="false">
      <c r="A17" s="1" t="s">
        <v>84</v>
      </c>
    </row>
    <row r="18" customFormat="false" ht="13.8" hidden="false" customHeight="false" outlineLevel="0" collapsed="false">
      <c r="A18" s="44" t="s">
        <v>85</v>
      </c>
      <c r="B18" s="12" t="n">
        <f aca="false">'Galaxy v2 (September 2023)'!B9</f>
        <v>1700</v>
      </c>
    </row>
    <row r="19" customFormat="false" ht="13.8" hidden="false" customHeight="false" outlineLevel="0" collapsed="false">
      <c r="A19" s="45" t="s">
        <v>86</v>
      </c>
      <c r="B19" s="13" t="n">
        <f aca="false">'Galaxy v2 (September 2023)'!B10</f>
        <v>1700</v>
      </c>
    </row>
    <row r="20" customFormat="false" ht="13.8" hidden="false" customHeight="false" outlineLevel="0" collapsed="false">
      <c r="A20" s="45" t="s">
        <v>7</v>
      </c>
      <c r="B20" s="46" t="n">
        <f aca="false">'Galaxy v2 (September 2023)'!B11</f>
        <v>7</v>
      </c>
    </row>
    <row r="21" customFormat="false" ht="13.8" hidden="false" customHeight="false" outlineLevel="0" collapsed="false">
      <c r="A21" s="45"/>
      <c r="B21" s="46"/>
    </row>
    <row r="22" customFormat="false" ht="12.8" hidden="false" customHeight="false" outlineLevel="0" collapsed="false">
      <c r="A22" s="45" t="s">
        <v>87</v>
      </c>
      <c r="B22" s="7" t="n">
        <f aca="false">ABS(B18-B19)</f>
        <v>0</v>
      </c>
    </row>
    <row r="23" customFormat="false" ht="12.8" hidden="false" customHeight="false" outlineLevel="0" collapsed="false">
      <c r="A23" s="45" t="s">
        <v>88</v>
      </c>
      <c r="B23" s="47" t="n">
        <f aca="false">VLOOKUP(B$20,$A$4:$E$7,2,0)</f>
        <v>-2.90124210763588E-008</v>
      </c>
    </row>
    <row r="24" customFormat="false" ht="12.8" hidden="false" customHeight="false" outlineLevel="0" collapsed="false">
      <c r="A24" s="45" t="s">
        <v>89</v>
      </c>
      <c r="B24" s="47" t="n">
        <f aca="false">VLOOKUP(B$20,$A$4:$E$7,3,0)</f>
        <v>1.44570218729201E-005</v>
      </c>
    </row>
    <row r="25" customFormat="false" ht="12.8" hidden="false" customHeight="false" outlineLevel="0" collapsed="false">
      <c r="A25" s="45" t="s">
        <v>90</v>
      </c>
      <c r="B25" s="48" t="n">
        <f aca="false">VLOOKUP(B$20,$A$4:$E$7,4,0)</f>
        <v>0.059942</v>
      </c>
    </row>
    <row r="26" customFormat="false" ht="12.8" hidden="false" customHeight="false" outlineLevel="0" collapsed="false">
      <c r="A26" s="45" t="s">
        <v>91</v>
      </c>
      <c r="B26" s="49" t="n">
        <f aca="false">VLOOKUP(B$20,$A$4:$E$7,5,0)</f>
        <v>409.530243243139</v>
      </c>
    </row>
    <row r="27" customFormat="false" ht="12.8" hidden="false" customHeight="false" outlineLevel="0" collapsed="false">
      <c r="A27" s="50" t="s">
        <v>92</v>
      </c>
      <c r="B27" s="51" t="n">
        <f aca="false">B23*MIN(B22,B26)^2+B24*MIN(B22,B26)+B25</f>
        <v>0.059942</v>
      </c>
    </row>
    <row r="32" customFormat="false" ht="12.8" hidden="false" customHeight="false" outlineLevel="0" collapsed="false">
      <c r="A32" s="27"/>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2155</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2020-08-07T09:03:44Z</dcterms:created>
  <dc:creator>Chris Yep</dc:creator>
  <dc:description/>
  <dc:language>en-US</dc:language>
  <cp:lastModifiedBy>Chris Yep</cp:lastModifiedBy>
  <dcterms:modified xsi:type="dcterms:W3CDTF">2023-09-28T06:27:56Z</dcterms:modified>
  <cp:revision>56</cp:revision>
  <dc:subject/>
  <dc:title/>
</cp:coreProperties>
</file>

<file path=docProps/custom.xml><?xml version="1.0" encoding="utf-8"?>
<Properties xmlns="http://schemas.openxmlformats.org/officeDocument/2006/custom-properties" xmlns:vt="http://schemas.openxmlformats.org/officeDocument/2006/docPropsVTypes"/>
</file>